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2750ee4d76ec4b/DOF/งานปีงบ67/2ข้อมูลopendataผู้ทำการประมง/"/>
    </mc:Choice>
  </mc:AlternateContent>
  <xr:revisionPtr revIDLastSave="0" documentId="6_{699E355B-D976-D341-9A62-5B4152ED54CB}" xr6:coauthVersionLast="47" xr6:coauthVersionMax="47" xr10:uidLastSave="{00000000-0000-0000-0000-000000000000}"/>
  <bookViews>
    <workbookView xWindow="0" yWindow="0" windowWidth="24240" windowHeight="13140" tabRatio="560" xr2:uid="{F8B9E1B7-7885-4111-BA91-5524BCA3741B}"/>
  </bookViews>
  <sheets>
    <sheet name="สิงหาคม" sheetId="10" r:id="rId1"/>
  </sheets>
  <definedNames>
    <definedName name="_xlnm.Print_Titles" localSheetId="0">สิงหาคม!$1:$1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0" l="1"/>
  <c r="B78" i="10"/>
  <c r="C77" i="10"/>
  <c r="C76" i="10"/>
  <c r="C75" i="10"/>
  <c r="B75" i="10"/>
  <c r="C74" i="10"/>
  <c r="C73" i="10"/>
  <c r="B73" i="10"/>
  <c r="C72" i="10"/>
  <c r="B72" i="10"/>
  <c r="C71" i="10"/>
  <c r="C70" i="10"/>
  <c r="C69" i="10"/>
  <c r="B69" i="10"/>
  <c r="C68" i="10"/>
  <c r="C67" i="10"/>
  <c r="B67" i="10"/>
  <c r="C66" i="10"/>
  <c r="B66" i="10"/>
  <c r="C65" i="10"/>
  <c r="C64" i="10"/>
  <c r="C63" i="10"/>
  <c r="C62" i="10"/>
  <c r="B62" i="10"/>
  <c r="C61" i="10"/>
  <c r="C60" i="10"/>
  <c r="B60" i="10"/>
  <c r="C59" i="10"/>
  <c r="B59" i="10"/>
  <c r="C58" i="10"/>
  <c r="B58" i="10"/>
  <c r="C57" i="10"/>
  <c r="B57" i="10"/>
  <c r="C56" i="10"/>
  <c r="B56" i="10"/>
  <c r="C55" i="10"/>
  <c r="C54" i="10"/>
  <c r="C53" i="10"/>
  <c r="B53" i="10"/>
  <c r="C52" i="10"/>
  <c r="B52" i="10"/>
  <c r="C51" i="10"/>
  <c r="B51" i="10"/>
  <c r="C50" i="10"/>
  <c r="B50" i="10"/>
  <c r="C49" i="10"/>
  <c r="C48" i="10"/>
  <c r="C47" i="10"/>
  <c r="C45" i="10"/>
  <c r="C44" i="10"/>
  <c r="C43" i="10"/>
  <c r="B43" i="10"/>
  <c r="C42" i="10"/>
  <c r="C41" i="10"/>
  <c r="C40" i="10"/>
  <c r="B40" i="10"/>
  <c r="C39" i="10"/>
  <c r="C38" i="10"/>
  <c r="C37" i="10"/>
  <c r="B37" i="10"/>
  <c r="C36" i="10"/>
  <c r="B36" i="10"/>
  <c r="C35" i="10"/>
  <c r="C34" i="10"/>
  <c r="B34" i="10"/>
  <c r="C33" i="10"/>
  <c r="B33" i="10"/>
  <c r="C32" i="10"/>
  <c r="C31" i="10"/>
  <c r="B31" i="10"/>
  <c r="C30" i="10"/>
  <c r="C29" i="10"/>
  <c r="C28" i="10"/>
  <c r="B28" i="10"/>
  <c r="C27" i="10"/>
  <c r="C26" i="10"/>
  <c r="B26" i="10"/>
  <c r="C24" i="10"/>
  <c r="C23" i="10"/>
  <c r="B23" i="10"/>
  <c r="C22" i="10"/>
  <c r="C21" i="10"/>
  <c r="C19" i="10"/>
  <c r="C18" i="10"/>
  <c r="C17" i="10"/>
  <c r="C16" i="10"/>
  <c r="C15" i="10"/>
  <c r="B15" i="10"/>
  <c r="C14" i="10"/>
  <c r="C13" i="10"/>
  <c r="B13" i="10"/>
  <c r="C12" i="10"/>
  <c r="C11" i="10"/>
  <c r="B11" i="10"/>
  <c r="C10" i="10"/>
  <c r="B10" i="10"/>
  <c r="C9" i="10"/>
  <c r="B9" i="10"/>
  <c r="C8" i="10"/>
  <c r="B8" i="10"/>
  <c r="C7" i="10"/>
  <c r="B7" i="10"/>
  <c r="C6" i="10"/>
  <c r="B6" i="10"/>
  <c r="C5" i="10"/>
  <c r="B5" i="10"/>
  <c r="C4" i="10"/>
  <c r="C3" i="10"/>
  <c r="B3" i="10"/>
</calcChain>
</file>

<file path=xl/sharedStrings.xml><?xml version="1.0" encoding="utf-8"?>
<sst xmlns="http://schemas.openxmlformats.org/spreadsheetml/2006/main" count="84" uniqueCount="84">
  <si>
    <t>จังหวัด</t>
  </si>
  <si>
    <t>เพศชาย</t>
  </si>
  <si>
    <t>เพศหญิง</t>
  </si>
  <si>
    <t>กรุงเทพมหานคร</t>
  </si>
  <si>
    <t>กระบี่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</si>
  <si>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</si>
  <si>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</si>
  <si>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</si>
  <si>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</si>
  <si>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</si>
  <si>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</si>
  <si>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</si>
  <si>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</si>
  <si>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</si>
  <si>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</si>
  <si>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</si>
  <si>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</si>
  <si>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</si>
  <si>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</si>
  <si>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</si>
  <si>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</si>
  <si>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</si>
  <si>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</si>
  <si>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</si>
  <si>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</si>
  <si>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</si>
  <si>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</si>
  <si>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</si>
  <si>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</si>
  <si>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</si>
  <si>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</si>
  <si>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</si>
  <si>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</si>
  <si>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</si>
  <si>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</si>
  <si>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</si>
  <si>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</si>
  <si>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</si>
  <si>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</si>
  <si>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</si>
  <si>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</si>
  <si>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</si>
  <si>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</si>
  <si>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</si>
  <si>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มหาสารคราม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</si>
  <si>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</si>
  <si>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</si>
  <si>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</si>
  <si>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</si>
  <si>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</si>
  <si>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</si>
  <si>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</si>
  <si>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</si>
  <si>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</si>
  <si>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</si>
  <si>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</si>
  <si>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</si>
  <si>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</si>
  <si>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</si>
  <si>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</si>
  <si>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สมุทรปราการ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</si>
  <si>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</si>
  <si>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</si>
  <si>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</si>
  <si>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</si>
  <si>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</si>
  <si>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</si>
  <si>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</si>
  <si>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</si>
  <si>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</si>
  <si>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</si>
  <si>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</si>
  <si>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</si>
  <si>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</si>
  <si>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</si>
  <si>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</si>
  <si>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</si>
  <si>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</si>
  <si>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</si>
  <si>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ชัยภูมิ</t>
  </si>
  <si>
    <t>ทะเลอันดามัน</t>
  </si>
  <si>
    <t>ทะเลอ่าวไทย</t>
  </si>
  <si>
    <t>ประมงน้ำจืด</t>
  </si>
  <si>
    <t>ไม่ระบุบพื้นที่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</si>
</sst>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BDA0E-0E73-484F-81A0-C7B70E56C1B6}">
  <sheetPr>
    <pageSetUpPr fitToPage="1"/>
  </sheetPr>
  <dimension ref="A1:G82"/>
  <sheetViews>
    <sheetView tabSelected="1" zoomScale="85" zoomScaleNormal="85" workbookViewId="0">
      <selection activeCell="F7" sqref="F7"/>
    </sheetView>
  </sheetViews>
  <sheetFormatPr baseColWidth="10" defaultColWidth="9.1640625" defaultRowHeight="24" x14ac:dyDescent="0.4"/>
  <cols>
    <col min="1" max="1" width="18.5" style="1" customWidth="1"/>
    <col min="2" max="2" width="9.1640625" style="1"/>
    <col min="3" max="3" width="10.6640625" style="1" customWidth="1"/>
    <col min="4" max="4" width="18.6640625" style="1" customWidth="1"/>
    <col min="5" max="5" width="18.1640625" style="1" customWidth="1"/>
    <col min="6" max="6" width="17" style="1" customWidth="1"/>
    <col min="7" max="7" width="14.5" style="1" customWidth="1"/>
    <col min="8" max="16384" width="9.1640625" style="1"/>
  </cols>
  <sheetData>
    <row r="1" spans="1:7" ht="25" x14ac:dyDescent="0.4">
      <c r="A1" s="2" t="s">
        <v>0</v>
      </c>
      <c r="B1" s="2" t="s">
        <v>1</v>
      </c>
      <c r="C1" s="2" t="s">
        <v>2</v>
      </c>
      <c r="D1" s="3" t="s">
        <v>80</v>
      </c>
      <c r="E1" s="3" t="s">
        <v>81</v>
      </c>
      <c r="F1" s="3" t="s">
        <v>82</v>
      </c>
      <c r="G1" s="3" t="s">
        <v>83</v>
      </c>
    </row>
    <row r="2" spans="1:7" x14ac:dyDescent="0.4">
      <c r="A2" s="4" t="s">
        <v>3</v>
      </c>
      <c r="B2" s="2">
        <v>92</v>
      </c>
      <c r="C2" s="2">
        <v>70</v>
      </c>
      <c r="D2" s="5">
        <v>56</v>
      </c>
      <c r="E2" s="5">
        <v>45</v>
      </c>
      <c r="F2" s="5">
        <v>53</v>
      </c>
      <c r="G2" s="5">
        <v>8</v>
      </c>
    </row>
    <row r="3" spans="1:7" x14ac:dyDescent="0.4">
      <c r="A3" s="4" t="s">
        <v>4</v>
      </c>
      <c r="B3" s="2">
        <f>4+4014</f>
        <v>4018</v>
      </c>
      <c r="C3" s="2">
        <f>432+866</f>
        <v>1298</v>
      </c>
      <c r="D3" s="5">
        <v>5288</v>
      </c>
      <c r="E3" s="5">
        <v>5</v>
      </c>
      <c r="F3" s="5">
        <v>21</v>
      </c>
      <c r="G3" s="5">
        <v>2</v>
      </c>
    </row>
    <row r="4" spans="1:7" x14ac:dyDescent="0.4">
      <c r="A4" s="4" t="s">
        <v>5</v>
      </c>
      <c r="B4" s="2">
        <v>409</v>
      </c>
      <c r="C4" s="2">
        <f>25+67</f>
        <v>92</v>
      </c>
      <c r="D4" s="5">
        <v>0</v>
      </c>
      <c r="E4" s="5">
        <v>0</v>
      </c>
      <c r="F4" s="5">
        <v>501</v>
      </c>
      <c r="G4" s="5">
        <v>0</v>
      </c>
    </row>
    <row r="5" spans="1:7" x14ac:dyDescent="0.4">
      <c r="A5" s="4" t="s">
        <v>6</v>
      </c>
      <c r="B5" s="2">
        <f>501</f>
        <v>501</v>
      </c>
      <c r="C5" s="2">
        <f>65+29</f>
        <v>94</v>
      </c>
      <c r="D5" s="5">
        <v>0</v>
      </c>
      <c r="E5" s="5">
        <v>0</v>
      </c>
      <c r="F5" s="5">
        <v>595</v>
      </c>
      <c r="G5" s="5">
        <v>0</v>
      </c>
    </row>
    <row r="6" spans="1:7" x14ac:dyDescent="0.4">
      <c r="A6" s="4" t="s">
        <v>7</v>
      </c>
      <c r="B6" s="2">
        <f>562</f>
        <v>562</v>
      </c>
      <c r="C6" s="2">
        <f>189+84</f>
        <v>273</v>
      </c>
      <c r="D6" s="5">
        <v>0</v>
      </c>
      <c r="E6" s="5">
        <v>0</v>
      </c>
      <c r="F6" s="5">
        <v>834</v>
      </c>
      <c r="G6" s="5">
        <v>1</v>
      </c>
    </row>
    <row r="7" spans="1:7" x14ac:dyDescent="0.4">
      <c r="A7" s="4" t="s">
        <v>8</v>
      </c>
      <c r="B7" s="2">
        <f>854+1</f>
        <v>855</v>
      </c>
      <c r="C7" s="2">
        <f>141+66</f>
        <v>207</v>
      </c>
      <c r="D7" s="5">
        <v>0</v>
      </c>
      <c r="E7" s="5">
        <v>0</v>
      </c>
      <c r="F7" s="5">
        <v>1062</v>
      </c>
      <c r="G7" s="5">
        <v>0</v>
      </c>
    </row>
    <row r="8" spans="1:7" x14ac:dyDescent="0.4">
      <c r="A8" s="4" t="s">
        <v>9</v>
      </c>
      <c r="B8" s="2">
        <f>2+1955+1</f>
        <v>1958</v>
      </c>
      <c r="C8" s="2">
        <f>162+302</f>
        <v>464</v>
      </c>
      <c r="D8" s="5">
        <v>0</v>
      </c>
      <c r="E8" s="5">
        <v>2420</v>
      </c>
      <c r="F8" s="5">
        <v>0</v>
      </c>
      <c r="G8" s="5">
        <v>2</v>
      </c>
    </row>
    <row r="9" spans="1:7" x14ac:dyDescent="0.4">
      <c r="A9" s="4" t="s">
        <v>10</v>
      </c>
      <c r="B9" s="2">
        <f>3+732</f>
        <v>735</v>
      </c>
      <c r="C9" s="2">
        <f>99+64</f>
        <v>163</v>
      </c>
      <c r="D9" s="5">
        <v>0</v>
      </c>
      <c r="E9" s="5">
        <v>246</v>
      </c>
      <c r="F9" s="5">
        <v>651</v>
      </c>
      <c r="G9" s="5">
        <v>1</v>
      </c>
    </row>
    <row r="10" spans="1:7" x14ac:dyDescent="0.4">
      <c r="A10" s="4" t="s">
        <v>11</v>
      </c>
      <c r="B10" s="2">
        <f>1020+1</f>
        <v>1021</v>
      </c>
      <c r="C10" s="2">
        <f>53+97</f>
        <v>150</v>
      </c>
      <c r="D10" s="5">
        <v>0</v>
      </c>
      <c r="E10" s="5">
        <v>1100</v>
      </c>
      <c r="F10" s="5">
        <v>62</v>
      </c>
      <c r="G10" s="5">
        <v>9</v>
      </c>
    </row>
    <row r="11" spans="1:7" x14ac:dyDescent="0.4">
      <c r="A11" s="4" t="s">
        <v>12</v>
      </c>
      <c r="B11" s="2">
        <f>884</f>
        <v>884</v>
      </c>
      <c r="C11" s="2">
        <f>97+59</f>
        <v>156</v>
      </c>
      <c r="D11" s="5">
        <v>0</v>
      </c>
      <c r="E11" s="5">
        <v>1</v>
      </c>
      <c r="F11" s="5">
        <v>1038</v>
      </c>
      <c r="G11" s="5">
        <v>1</v>
      </c>
    </row>
    <row r="12" spans="1:7" x14ac:dyDescent="0.4">
      <c r="A12" s="4" t="s">
        <v>79</v>
      </c>
      <c r="B12" s="2">
        <v>245</v>
      </c>
      <c r="C12" s="2">
        <f>18+11</f>
        <v>29</v>
      </c>
      <c r="D12" s="5">
        <v>0</v>
      </c>
      <c r="E12" s="5">
        <v>0</v>
      </c>
      <c r="F12" s="5">
        <v>274</v>
      </c>
      <c r="G12" s="5">
        <v>0</v>
      </c>
    </row>
    <row r="13" spans="1:7" x14ac:dyDescent="0.4">
      <c r="A13" s="4" t="s">
        <v>13</v>
      </c>
      <c r="B13" s="2">
        <f>(1779+1)+1</f>
        <v>1781</v>
      </c>
      <c r="C13" s="2">
        <f>(191+1)+(256+1)</f>
        <v>449</v>
      </c>
      <c r="D13" s="5">
        <v>3</v>
      </c>
      <c r="E13" s="5">
        <v>2126</v>
      </c>
      <c r="F13" s="5">
        <v>95</v>
      </c>
      <c r="G13" s="5">
        <v>6</v>
      </c>
    </row>
    <row r="14" spans="1:7" x14ac:dyDescent="0.4">
      <c r="A14" s="4" t="s">
        <v>14</v>
      </c>
      <c r="B14" s="2">
        <v>212</v>
      </c>
      <c r="C14" s="2">
        <f>35+5</f>
        <v>40</v>
      </c>
      <c r="D14" s="5">
        <v>0</v>
      </c>
      <c r="E14" s="5">
        <v>0</v>
      </c>
      <c r="F14" s="5">
        <v>251</v>
      </c>
      <c r="G14" s="5">
        <v>1</v>
      </c>
    </row>
    <row r="15" spans="1:7" x14ac:dyDescent="0.4">
      <c r="A15" s="4" t="s">
        <v>15</v>
      </c>
      <c r="B15" s="2">
        <f>735+1</f>
        <v>736</v>
      </c>
      <c r="C15" s="2">
        <f>61+29</f>
        <v>90</v>
      </c>
      <c r="D15" s="5">
        <v>0</v>
      </c>
      <c r="E15" s="5">
        <v>0</v>
      </c>
      <c r="F15" s="5">
        <v>826</v>
      </c>
      <c r="G15" s="5">
        <v>0</v>
      </c>
    </row>
    <row r="16" spans="1:7" x14ac:dyDescent="0.4">
      <c r="A16" s="4" t="s">
        <v>16</v>
      </c>
      <c r="B16" s="2">
        <v>1523</v>
      </c>
      <c r="C16" s="2">
        <f>380+483</f>
        <v>863</v>
      </c>
      <c r="D16" s="5">
        <v>2312</v>
      </c>
      <c r="E16" s="5">
        <v>1</v>
      </c>
      <c r="F16" s="5">
        <v>20</v>
      </c>
      <c r="G16" s="5">
        <v>53</v>
      </c>
    </row>
    <row r="17" spans="1:7" x14ac:dyDescent="0.4">
      <c r="A17" s="4" t="s">
        <v>17</v>
      </c>
      <c r="B17" s="2">
        <v>2274</v>
      </c>
      <c r="C17" s="2">
        <f>207+324</f>
        <v>531</v>
      </c>
      <c r="D17" s="5">
        <v>1</v>
      </c>
      <c r="E17" s="5">
        <v>2760</v>
      </c>
      <c r="F17" s="5">
        <v>3</v>
      </c>
      <c r="G17" s="5">
        <v>41</v>
      </c>
    </row>
    <row r="18" spans="1:7" x14ac:dyDescent="0.4">
      <c r="A18" s="4" t="s">
        <v>18</v>
      </c>
      <c r="B18" s="2">
        <v>810</v>
      </c>
      <c r="C18" s="2">
        <f>144+63</f>
        <v>207</v>
      </c>
      <c r="D18" s="5">
        <v>0</v>
      </c>
      <c r="E18" s="5">
        <v>0</v>
      </c>
      <c r="F18" s="5">
        <v>1017</v>
      </c>
      <c r="G18" s="5">
        <v>0</v>
      </c>
    </row>
    <row r="19" spans="1:7" x14ac:dyDescent="0.4">
      <c r="A19" s="4" t="s">
        <v>19</v>
      </c>
      <c r="B19" s="2">
        <v>416</v>
      </c>
      <c r="C19" s="2">
        <f>93+44</f>
        <v>137</v>
      </c>
      <c r="D19" s="5">
        <v>0</v>
      </c>
      <c r="E19" s="5">
        <v>0</v>
      </c>
      <c r="F19" s="5">
        <v>553</v>
      </c>
      <c r="G19" s="5">
        <v>0</v>
      </c>
    </row>
    <row r="20" spans="1:7" x14ac:dyDescent="0.4">
      <c r="A20" s="4" t="s">
        <v>20</v>
      </c>
      <c r="B20" s="2">
        <v>49</v>
      </c>
      <c r="C20" s="2">
        <v>5</v>
      </c>
      <c r="D20" s="5">
        <v>0</v>
      </c>
      <c r="E20" s="5">
        <v>0</v>
      </c>
      <c r="F20" s="5">
        <v>53</v>
      </c>
      <c r="G20" s="5">
        <v>1</v>
      </c>
    </row>
    <row r="21" spans="1:7" x14ac:dyDescent="0.4">
      <c r="A21" s="4" t="s">
        <v>21</v>
      </c>
      <c r="B21" s="2">
        <v>1141</v>
      </c>
      <c r="C21" s="2">
        <f>262+105</f>
        <v>367</v>
      </c>
      <c r="D21" s="5">
        <v>0</v>
      </c>
      <c r="E21" s="5">
        <v>0</v>
      </c>
      <c r="F21" s="5">
        <v>1508</v>
      </c>
      <c r="G21" s="5">
        <v>0</v>
      </c>
    </row>
    <row r="22" spans="1:7" x14ac:dyDescent="0.4">
      <c r="A22" s="4" t="s">
        <v>22</v>
      </c>
      <c r="B22" s="2">
        <v>882</v>
      </c>
      <c r="C22" s="2">
        <f>160+63</f>
        <v>223</v>
      </c>
      <c r="D22" s="5">
        <v>0</v>
      </c>
      <c r="E22" s="5">
        <v>0</v>
      </c>
      <c r="F22" s="5">
        <v>1100</v>
      </c>
      <c r="G22" s="5">
        <v>5</v>
      </c>
    </row>
    <row r="23" spans="1:7" x14ac:dyDescent="0.4">
      <c r="A23" s="4" t="s">
        <v>23</v>
      </c>
      <c r="B23" s="2">
        <f>3+3694+1</f>
        <v>3698</v>
      </c>
      <c r="C23" s="2">
        <f>705+723</f>
        <v>1428</v>
      </c>
      <c r="D23" s="5">
        <v>6</v>
      </c>
      <c r="E23" s="5">
        <v>4617</v>
      </c>
      <c r="F23" s="5">
        <v>491</v>
      </c>
      <c r="G23" s="5">
        <v>12</v>
      </c>
    </row>
    <row r="24" spans="1:7" x14ac:dyDescent="0.4">
      <c r="A24" s="4" t="s">
        <v>24</v>
      </c>
      <c r="B24" s="2">
        <v>192</v>
      </c>
      <c r="C24" s="2">
        <f>71+48</f>
        <v>119</v>
      </c>
      <c r="D24" s="5">
        <v>0</v>
      </c>
      <c r="E24" s="5">
        <v>0</v>
      </c>
      <c r="F24" s="5">
        <v>311</v>
      </c>
      <c r="G24" s="5">
        <v>0</v>
      </c>
    </row>
    <row r="25" spans="1:7" x14ac:dyDescent="0.4">
      <c r="A25" s="4" t="s">
        <v>25</v>
      </c>
      <c r="B25" s="2">
        <v>7</v>
      </c>
      <c r="C25" s="2">
        <v>0</v>
      </c>
      <c r="D25" s="5">
        <v>0</v>
      </c>
      <c r="E25" s="5">
        <v>0</v>
      </c>
      <c r="F25" s="5">
        <v>7</v>
      </c>
      <c r="G25" s="5">
        <v>0</v>
      </c>
    </row>
    <row r="26" spans="1:7" x14ac:dyDescent="0.4">
      <c r="A26" s="4" t="s">
        <v>26</v>
      </c>
      <c r="B26" s="2">
        <f>(2416+3)+1</f>
        <v>2420</v>
      </c>
      <c r="C26" s="2">
        <f>28+(49+2)</f>
        <v>79</v>
      </c>
      <c r="D26" s="5">
        <v>0</v>
      </c>
      <c r="E26" s="5">
        <v>2044</v>
      </c>
      <c r="F26" s="5">
        <v>449</v>
      </c>
      <c r="G26" s="5">
        <v>6</v>
      </c>
    </row>
    <row r="27" spans="1:7" x14ac:dyDescent="0.4">
      <c r="A27" s="4" t="s">
        <v>27</v>
      </c>
      <c r="B27" s="2">
        <v>126</v>
      </c>
      <c r="C27" s="2">
        <f>26+23</f>
        <v>49</v>
      </c>
      <c r="D27" s="5">
        <v>0</v>
      </c>
      <c r="E27" s="5">
        <v>0</v>
      </c>
      <c r="F27" s="5">
        <v>175</v>
      </c>
      <c r="G27" s="5">
        <v>0</v>
      </c>
    </row>
    <row r="28" spans="1:7" x14ac:dyDescent="0.4">
      <c r="A28" s="4" t="s">
        <v>28</v>
      </c>
      <c r="B28" s="2">
        <f>980</f>
        <v>980</v>
      </c>
      <c r="C28" s="2">
        <f>60+27</f>
        <v>87</v>
      </c>
      <c r="D28" s="5">
        <v>0</v>
      </c>
      <c r="E28" s="5">
        <v>0</v>
      </c>
      <c r="F28" s="5">
        <v>1067</v>
      </c>
      <c r="G28" s="5">
        <v>0</v>
      </c>
    </row>
    <row r="29" spans="1:7" x14ac:dyDescent="0.4">
      <c r="A29" s="4" t="s">
        <v>29</v>
      </c>
      <c r="B29" s="2">
        <v>1480</v>
      </c>
      <c r="C29" s="2">
        <f>110+61</f>
        <v>171</v>
      </c>
      <c r="D29" s="5">
        <v>0</v>
      </c>
      <c r="E29" s="5">
        <v>0</v>
      </c>
      <c r="F29" s="5">
        <v>1646</v>
      </c>
      <c r="G29" s="5">
        <v>5</v>
      </c>
    </row>
    <row r="30" spans="1:7" x14ac:dyDescent="0.4">
      <c r="A30" s="4" t="s">
        <v>30</v>
      </c>
      <c r="B30" s="2">
        <v>97</v>
      </c>
      <c r="C30" s="2">
        <f>5+2</f>
        <v>7</v>
      </c>
      <c r="D30" s="5">
        <v>0</v>
      </c>
      <c r="E30" s="5">
        <v>0</v>
      </c>
      <c r="F30" s="5">
        <v>104</v>
      </c>
      <c r="G30" s="5">
        <v>0</v>
      </c>
    </row>
    <row r="31" spans="1:7" x14ac:dyDescent="0.4">
      <c r="A31" s="4" t="s">
        <v>31</v>
      </c>
      <c r="B31" s="2">
        <f>1568+1</f>
        <v>1569</v>
      </c>
      <c r="C31" s="2">
        <f>123+215</f>
        <v>338</v>
      </c>
      <c r="D31" s="5">
        <v>4</v>
      </c>
      <c r="E31" s="5">
        <v>1891</v>
      </c>
      <c r="F31" s="5">
        <v>4</v>
      </c>
      <c r="G31" s="5">
        <v>8</v>
      </c>
    </row>
    <row r="32" spans="1:7" x14ac:dyDescent="0.4">
      <c r="A32" s="4" t="s">
        <v>32</v>
      </c>
      <c r="B32" s="2">
        <v>597</v>
      </c>
      <c r="C32" s="2">
        <f>118+95</f>
        <v>213</v>
      </c>
      <c r="D32" s="5">
        <v>0</v>
      </c>
      <c r="E32" s="5">
        <v>0</v>
      </c>
      <c r="F32" s="5">
        <v>808</v>
      </c>
      <c r="G32" s="5">
        <v>2</v>
      </c>
    </row>
    <row r="33" spans="1:7" x14ac:dyDescent="0.4">
      <c r="A33" s="4" t="s">
        <v>33</v>
      </c>
      <c r="B33" s="2">
        <f>1+3165+1</f>
        <v>3167</v>
      </c>
      <c r="C33" s="2">
        <f>335+554</f>
        <v>889</v>
      </c>
      <c r="D33" s="5">
        <v>0</v>
      </c>
      <c r="E33" s="5">
        <v>2945</v>
      </c>
      <c r="F33" s="5">
        <v>1100</v>
      </c>
      <c r="G33" s="5">
        <v>11</v>
      </c>
    </row>
    <row r="34" spans="1:7" x14ac:dyDescent="0.4">
      <c r="A34" s="4" t="s">
        <v>34</v>
      </c>
      <c r="B34" s="2">
        <f>606+1</f>
        <v>607</v>
      </c>
      <c r="C34" s="2">
        <f>82+53</f>
        <v>135</v>
      </c>
      <c r="D34" s="5">
        <v>0</v>
      </c>
      <c r="E34" s="5">
        <v>0</v>
      </c>
      <c r="F34" s="5">
        <v>742</v>
      </c>
      <c r="G34" s="5">
        <v>0</v>
      </c>
    </row>
    <row r="35" spans="1:7" x14ac:dyDescent="0.4">
      <c r="A35" s="4" t="s">
        <v>35</v>
      </c>
      <c r="B35" s="2">
        <v>208</v>
      </c>
      <c r="C35" s="2">
        <f>114+26</f>
        <v>140</v>
      </c>
      <c r="D35" s="5">
        <v>0</v>
      </c>
      <c r="E35" s="5">
        <v>0</v>
      </c>
      <c r="F35" s="5">
        <v>348</v>
      </c>
      <c r="G35" s="5">
        <v>0</v>
      </c>
    </row>
    <row r="36" spans="1:7" x14ac:dyDescent="0.4">
      <c r="A36" s="4" t="s">
        <v>36</v>
      </c>
      <c r="B36" s="2">
        <f>1+(1376)</f>
        <v>1377</v>
      </c>
      <c r="C36" s="2">
        <f>161+138</f>
        <v>299</v>
      </c>
      <c r="D36" s="5">
        <v>1647</v>
      </c>
      <c r="E36" s="5">
        <v>0</v>
      </c>
      <c r="F36" s="5">
        <v>9</v>
      </c>
      <c r="G36" s="5">
        <v>20</v>
      </c>
    </row>
    <row r="37" spans="1:7" x14ac:dyDescent="0.4">
      <c r="A37" s="4" t="s">
        <v>37</v>
      </c>
      <c r="B37" s="2">
        <f>1374+2</f>
        <v>1376</v>
      </c>
      <c r="C37" s="2">
        <f>296+117</f>
        <v>413</v>
      </c>
      <c r="D37" s="5">
        <v>0</v>
      </c>
      <c r="E37" s="5">
        <v>0</v>
      </c>
      <c r="F37" s="5">
        <v>1788</v>
      </c>
      <c r="G37" s="5">
        <v>1</v>
      </c>
    </row>
    <row r="38" spans="1:7" x14ac:dyDescent="0.4">
      <c r="A38" s="4" t="s">
        <v>38</v>
      </c>
      <c r="B38" s="2">
        <v>95</v>
      </c>
      <c r="C38" s="2">
        <f>13+42</f>
        <v>55</v>
      </c>
      <c r="D38" s="5">
        <v>0</v>
      </c>
      <c r="E38" s="5">
        <v>0</v>
      </c>
      <c r="F38" s="5">
        <v>150</v>
      </c>
      <c r="G38" s="5">
        <v>0</v>
      </c>
    </row>
    <row r="39" spans="1:7" x14ac:dyDescent="0.4">
      <c r="A39" s="4" t="s">
        <v>39</v>
      </c>
      <c r="B39" s="2">
        <v>420</v>
      </c>
      <c r="C39" s="2">
        <f>131+44</f>
        <v>175</v>
      </c>
      <c r="D39" s="5">
        <v>0</v>
      </c>
      <c r="E39" s="5">
        <v>0</v>
      </c>
      <c r="F39" s="5">
        <v>592</v>
      </c>
      <c r="G39" s="5">
        <v>3</v>
      </c>
    </row>
    <row r="40" spans="1:7" x14ac:dyDescent="0.4">
      <c r="A40" s="4" t="s">
        <v>40</v>
      </c>
      <c r="B40" s="2">
        <f>3+1916+2</f>
        <v>1921</v>
      </c>
      <c r="C40" s="2">
        <f>387+462</f>
        <v>849</v>
      </c>
      <c r="D40" s="5">
        <v>0</v>
      </c>
      <c r="E40" s="5">
        <v>2390</v>
      </c>
      <c r="F40" s="5">
        <v>373</v>
      </c>
      <c r="G40" s="5">
        <v>7</v>
      </c>
    </row>
    <row r="41" spans="1:7" x14ac:dyDescent="0.4">
      <c r="A41" s="4" t="s">
        <v>41</v>
      </c>
      <c r="B41" s="2">
        <v>1986</v>
      </c>
      <c r="C41" s="2">
        <f>1030+291</f>
        <v>1321</v>
      </c>
      <c r="D41" s="5">
        <v>0</v>
      </c>
      <c r="E41" s="5">
        <v>0</v>
      </c>
      <c r="F41" s="5">
        <v>3303</v>
      </c>
      <c r="G41" s="5">
        <v>4</v>
      </c>
    </row>
    <row r="42" spans="1:7" x14ac:dyDescent="0.4">
      <c r="A42" s="4" t="s">
        <v>42</v>
      </c>
      <c r="B42" s="2">
        <v>127</v>
      </c>
      <c r="C42" s="2">
        <f>8+5</f>
        <v>13</v>
      </c>
      <c r="D42" s="5">
        <v>0</v>
      </c>
      <c r="E42" s="5">
        <v>0</v>
      </c>
      <c r="F42" s="5">
        <v>139</v>
      </c>
      <c r="G42" s="5">
        <v>1</v>
      </c>
    </row>
    <row r="43" spans="1:7" x14ac:dyDescent="0.4">
      <c r="A43" s="4" t="s">
        <v>43</v>
      </c>
      <c r="B43" s="2">
        <f>1+2292</f>
        <v>2293</v>
      </c>
      <c r="C43" s="2">
        <f>135+709</f>
        <v>844</v>
      </c>
      <c r="D43" s="5">
        <v>3103</v>
      </c>
      <c r="E43" s="5">
        <v>3</v>
      </c>
      <c r="F43" s="5">
        <v>2</v>
      </c>
      <c r="G43" s="5">
        <v>29</v>
      </c>
    </row>
    <row r="44" spans="1:7" x14ac:dyDescent="0.4">
      <c r="A44" s="4" t="s">
        <v>44</v>
      </c>
      <c r="B44" s="2">
        <v>124</v>
      </c>
      <c r="C44" s="2">
        <f>18+11</f>
        <v>29</v>
      </c>
      <c r="D44" s="5">
        <v>0</v>
      </c>
      <c r="E44" s="5">
        <v>0</v>
      </c>
      <c r="F44" s="5">
        <v>153</v>
      </c>
      <c r="G44" s="5">
        <v>0</v>
      </c>
    </row>
    <row r="45" spans="1:7" x14ac:dyDescent="0.4">
      <c r="A45" s="4" t="s">
        <v>45</v>
      </c>
      <c r="B45" s="2">
        <v>353</v>
      </c>
      <c r="C45" s="2">
        <f>127+28</f>
        <v>155</v>
      </c>
      <c r="D45" s="5">
        <v>0</v>
      </c>
      <c r="E45" s="5">
        <v>0</v>
      </c>
      <c r="F45" s="5">
        <v>507</v>
      </c>
      <c r="G45" s="5">
        <v>1</v>
      </c>
    </row>
    <row r="46" spans="1:7" x14ac:dyDescent="0.4">
      <c r="A46" s="4" t="s">
        <v>46</v>
      </c>
      <c r="B46" s="2">
        <v>9</v>
      </c>
      <c r="C46" s="2">
        <v>1</v>
      </c>
      <c r="D46" s="5">
        <v>0</v>
      </c>
      <c r="E46" s="5">
        <v>0</v>
      </c>
      <c r="F46" s="5">
        <v>10</v>
      </c>
      <c r="G46" s="5">
        <v>0</v>
      </c>
    </row>
    <row r="47" spans="1:7" x14ac:dyDescent="0.4">
      <c r="A47" s="4" t="s">
        <v>47</v>
      </c>
      <c r="B47" s="2">
        <v>294</v>
      </c>
      <c r="C47" s="2">
        <f>13+51</f>
        <v>64</v>
      </c>
      <c r="D47" s="5">
        <v>0</v>
      </c>
      <c r="E47" s="5">
        <v>0</v>
      </c>
      <c r="F47" s="5">
        <v>358</v>
      </c>
      <c r="G47" s="5">
        <v>0</v>
      </c>
    </row>
    <row r="48" spans="1:7" x14ac:dyDescent="0.4">
      <c r="A48" s="4" t="s">
        <v>48</v>
      </c>
      <c r="B48" s="2">
        <v>217</v>
      </c>
      <c r="C48" s="2">
        <f>10+10</f>
        <v>20</v>
      </c>
      <c r="D48" s="5">
        <v>0</v>
      </c>
      <c r="E48" s="5">
        <v>0</v>
      </c>
      <c r="F48" s="5">
        <v>237</v>
      </c>
      <c r="G48" s="5">
        <v>0</v>
      </c>
    </row>
    <row r="49" spans="1:7" x14ac:dyDescent="0.4">
      <c r="A49" s="4" t="s">
        <v>49</v>
      </c>
      <c r="B49" s="2">
        <v>165</v>
      </c>
      <c r="C49" s="2">
        <f>39+18</f>
        <v>57</v>
      </c>
      <c r="D49" s="5">
        <v>0</v>
      </c>
      <c r="E49" s="5">
        <v>0</v>
      </c>
      <c r="F49" s="5">
        <v>222</v>
      </c>
      <c r="G49" s="5">
        <v>0</v>
      </c>
    </row>
    <row r="50" spans="1:7" x14ac:dyDescent="0.4">
      <c r="A50" s="4" t="s">
        <v>50</v>
      </c>
      <c r="B50" s="2">
        <f>1970+1</f>
        <v>1971</v>
      </c>
      <c r="C50" s="2">
        <f>318+475</f>
        <v>793</v>
      </c>
      <c r="D50" s="5">
        <v>2710</v>
      </c>
      <c r="E50" s="5">
        <v>3</v>
      </c>
      <c r="F50" s="5">
        <v>19</v>
      </c>
      <c r="G50" s="5">
        <v>32</v>
      </c>
    </row>
    <row r="51" spans="1:7" x14ac:dyDescent="0.4">
      <c r="A51" s="4" t="s">
        <v>51</v>
      </c>
      <c r="B51" s="2">
        <f>1+2063+1</f>
        <v>2065</v>
      </c>
      <c r="C51" s="2">
        <f>168+259</f>
        <v>427</v>
      </c>
      <c r="D51" s="5">
        <v>1</v>
      </c>
      <c r="E51" s="5">
        <v>2073</v>
      </c>
      <c r="F51" s="5">
        <v>400</v>
      </c>
      <c r="G51" s="5">
        <v>18</v>
      </c>
    </row>
    <row r="52" spans="1:7" x14ac:dyDescent="0.4">
      <c r="A52" s="4" t="s">
        <v>52</v>
      </c>
      <c r="B52" s="2">
        <f>147</f>
        <v>147</v>
      </c>
      <c r="C52" s="2">
        <f>21+20</f>
        <v>41</v>
      </c>
      <c r="D52" s="5">
        <v>0</v>
      </c>
      <c r="E52" s="5">
        <v>0</v>
      </c>
      <c r="F52" s="5">
        <v>187</v>
      </c>
      <c r="G52" s="5">
        <v>1</v>
      </c>
    </row>
    <row r="53" spans="1:7" x14ac:dyDescent="0.4">
      <c r="A53" s="4" t="s">
        <v>53</v>
      </c>
      <c r="B53" s="2">
        <f>1171</f>
        <v>1171</v>
      </c>
      <c r="C53" s="2">
        <f>191+144+1</f>
        <v>336</v>
      </c>
      <c r="D53" s="5">
        <v>0</v>
      </c>
      <c r="E53" s="5">
        <v>1</v>
      </c>
      <c r="F53" s="5">
        <v>1503</v>
      </c>
      <c r="G53" s="5">
        <v>3</v>
      </c>
    </row>
    <row r="54" spans="1:7" x14ac:dyDescent="0.4">
      <c r="A54" s="4" t="s">
        <v>54</v>
      </c>
      <c r="B54" s="2">
        <v>1261</v>
      </c>
      <c r="C54" s="2">
        <f>706+135</f>
        <v>841</v>
      </c>
      <c r="D54" s="5">
        <v>0</v>
      </c>
      <c r="E54" s="5">
        <v>0</v>
      </c>
      <c r="F54" s="5">
        <v>2099</v>
      </c>
      <c r="G54" s="5">
        <v>3</v>
      </c>
    </row>
    <row r="55" spans="1:7" x14ac:dyDescent="0.4">
      <c r="A55" s="4" t="s">
        <v>55</v>
      </c>
      <c r="B55" s="2">
        <v>348</v>
      </c>
      <c r="C55" s="2">
        <f>195+44</f>
        <v>239</v>
      </c>
      <c r="D55" s="5">
        <v>0</v>
      </c>
      <c r="E55" s="5">
        <v>0</v>
      </c>
      <c r="F55" s="5">
        <v>587</v>
      </c>
      <c r="G55" s="5">
        <v>0</v>
      </c>
    </row>
    <row r="56" spans="1:7" x14ac:dyDescent="0.4">
      <c r="A56" s="4" t="s">
        <v>56</v>
      </c>
      <c r="B56" s="2">
        <f>208</f>
        <v>208</v>
      </c>
      <c r="C56" s="2">
        <f>48+8</f>
        <v>56</v>
      </c>
      <c r="D56" s="5">
        <v>0</v>
      </c>
      <c r="E56" s="5">
        <v>0</v>
      </c>
      <c r="F56" s="5">
        <v>264</v>
      </c>
      <c r="G56" s="5">
        <v>0</v>
      </c>
    </row>
    <row r="57" spans="1:7" x14ac:dyDescent="0.4">
      <c r="A57" s="4" t="s">
        <v>57</v>
      </c>
      <c r="B57" s="2">
        <f>307</f>
        <v>307</v>
      </c>
      <c r="C57" s="2">
        <f>11+9</f>
        <v>20</v>
      </c>
      <c r="D57" s="5">
        <v>0</v>
      </c>
      <c r="E57" s="5">
        <v>0</v>
      </c>
      <c r="F57" s="5">
        <v>327</v>
      </c>
      <c r="G57" s="5">
        <v>0</v>
      </c>
    </row>
    <row r="58" spans="1:7" x14ac:dyDescent="0.4">
      <c r="A58" s="4" t="s">
        <v>58</v>
      </c>
      <c r="B58" s="2">
        <f>2693</f>
        <v>2693</v>
      </c>
      <c r="C58" s="2">
        <f>1166+441</f>
        <v>1607</v>
      </c>
      <c r="D58" s="5">
        <v>0</v>
      </c>
      <c r="E58" s="5">
        <v>0</v>
      </c>
      <c r="F58" s="5">
        <v>4222</v>
      </c>
      <c r="G58" s="5">
        <v>78</v>
      </c>
    </row>
    <row r="59" spans="1:7" x14ac:dyDescent="0.4">
      <c r="A59" s="4" t="s">
        <v>59</v>
      </c>
      <c r="B59" s="2">
        <f>3659+2</f>
        <v>3661</v>
      </c>
      <c r="C59" s="2">
        <f>525+448</f>
        <v>973</v>
      </c>
      <c r="D59" s="5">
        <v>0</v>
      </c>
      <c r="E59" s="5">
        <v>2281</v>
      </c>
      <c r="F59" s="5">
        <v>2339</v>
      </c>
      <c r="G59" s="5">
        <v>14</v>
      </c>
    </row>
    <row r="60" spans="1:7" x14ac:dyDescent="0.4">
      <c r="A60" s="4" t="s">
        <v>61</v>
      </c>
      <c r="B60" s="2">
        <f>3+3519</f>
        <v>3522</v>
      </c>
      <c r="C60" s="2">
        <f>3+277+492</f>
        <v>772</v>
      </c>
      <c r="D60" s="5">
        <v>3863</v>
      </c>
      <c r="E60" s="5">
        <v>3</v>
      </c>
      <c r="F60" s="5">
        <v>3</v>
      </c>
      <c r="G60" s="5">
        <v>425</v>
      </c>
    </row>
    <row r="61" spans="1:7" x14ac:dyDescent="0.4">
      <c r="A61" s="4" t="s">
        <v>60</v>
      </c>
      <c r="B61" s="2">
        <v>182</v>
      </c>
      <c r="C61" s="2">
        <f>21+24</f>
        <v>45</v>
      </c>
      <c r="D61" s="5">
        <v>0</v>
      </c>
      <c r="E61" s="5">
        <v>127</v>
      </c>
      <c r="F61" s="5">
        <v>100</v>
      </c>
      <c r="G61" s="5">
        <v>0</v>
      </c>
    </row>
    <row r="62" spans="1:7" x14ac:dyDescent="0.4">
      <c r="A62" s="4" t="s">
        <v>62</v>
      </c>
      <c r="B62" s="2">
        <f>770</f>
        <v>770</v>
      </c>
      <c r="C62" s="2">
        <f>257+173</f>
        <v>430</v>
      </c>
      <c r="D62" s="5">
        <v>0</v>
      </c>
      <c r="E62" s="5">
        <v>1021</v>
      </c>
      <c r="F62" s="5">
        <v>151</v>
      </c>
      <c r="G62" s="5">
        <v>28</v>
      </c>
    </row>
    <row r="63" spans="1:7" x14ac:dyDescent="0.4">
      <c r="A63" s="4" t="s">
        <v>63</v>
      </c>
      <c r="B63" s="2">
        <v>228</v>
      </c>
      <c r="C63" s="2">
        <f>82+61</f>
        <v>143</v>
      </c>
      <c r="D63" s="5">
        <v>0</v>
      </c>
      <c r="E63" s="5">
        <v>361</v>
      </c>
      <c r="F63" s="5">
        <v>0</v>
      </c>
      <c r="G63" s="5">
        <v>10</v>
      </c>
    </row>
    <row r="64" spans="1:7" x14ac:dyDescent="0.4">
      <c r="A64" s="4" t="s">
        <v>64</v>
      </c>
      <c r="B64" s="2">
        <v>171</v>
      </c>
      <c r="C64" s="2">
        <f>36+29</f>
        <v>65</v>
      </c>
      <c r="D64" s="5">
        <v>0</v>
      </c>
      <c r="E64" s="5">
        <v>0</v>
      </c>
      <c r="F64" s="5">
        <v>236</v>
      </c>
      <c r="G64" s="5">
        <v>0</v>
      </c>
    </row>
    <row r="65" spans="1:7" x14ac:dyDescent="0.4">
      <c r="A65" s="4" t="s">
        <v>65</v>
      </c>
      <c r="B65" s="2">
        <v>490</v>
      </c>
      <c r="C65" s="2">
        <f>26+31</f>
        <v>57</v>
      </c>
      <c r="D65" s="5">
        <v>0</v>
      </c>
      <c r="E65" s="5">
        <v>0</v>
      </c>
      <c r="F65" s="5">
        <v>547</v>
      </c>
      <c r="G65" s="5">
        <v>0</v>
      </c>
    </row>
    <row r="66" spans="1:7" x14ac:dyDescent="0.4">
      <c r="A66" s="4" t="s">
        <v>66</v>
      </c>
      <c r="B66" s="2">
        <f>762+1</f>
        <v>763</v>
      </c>
      <c r="C66" s="2">
        <f>31+35</f>
        <v>66</v>
      </c>
      <c r="D66" s="5">
        <v>0</v>
      </c>
      <c r="E66" s="5">
        <v>0</v>
      </c>
      <c r="F66" s="5">
        <v>829</v>
      </c>
      <c r="G66" s="5">
        <v>0</v>
      </c>
    </row>
    <row r="67" spans="1:7" x14ac:dyDescent="0.4">
      <c r="A67" s="4" t="s">
        <v>67</v>
      </c>
      <c r="B67" s="2">
        <f>1+1535</f>
        <v>1536</v>
      </c>
      <c r="C67" s="2">
        <f>166+441</f>
        <v>607</v>
      </c>
      <c r="D67" s="5">
        <v>0</v>
      </c>
      <c r="E67" s="5">
        <v>0</v>
      </c>
      <c r="F67" s="5">
        <v>2142</v>
      </c>
      <c r="G67" s="5">
        <v>1</v>
      </c>
    </row>
    <row r="68" spans="1:7" x14ac:dyDescent="0.4">
      <c r="A68" s="4" t="s">
        <v>68</v>
      </c>
      <c r="B68" s="2">
        <v>640</v>
      </c>
      <c r="C68" s="2">
        <f>74+64</f>
        <v>138</v>
      </c>
      <c r="D68" s="5">
        <v>0</v>
      </c>
      <c r="E68" s="5">
        <v>0</v>
      </c>
      <c r="F68" s="5">
        <v>776</v>
      </c>
      <c r="G68" s="5">
        <v>2</v>
      </c>
    </row>
    <row r="69" spans="1:7" x14ac:dyDescent="0.4">
      <c r="A69" s="4" t="s">
        <v>69</v>
      </c>
      <c r="B69" s="5">
        <f>5+1844+3</f>
        <v>1852</v>
      </c>
      <c r="C69" s="2">
        <f>390+391</f>
        <v>781</v>
      </c>
      <c r="D69" s="5">
        <v>0</v>
      </c>
      <c r="E69" s="5">
        <v>1780</v>
      </c>
      <c r="F69" s="5">
        <v>841</v>
      </c>
      <c r="G69" s="5">
        <v>12</v>
      </c>
    </row>
    <row r="70" spans="1:7" x14ac:dyDescent="0.4">
      <c r="A70" s="4" t="s">
        <v>70</v>
      </c>
      <c r="B70" s="2">
        <v>1922</v>
      </c>
      <c r="C70" s="2">
        <f>209+78</f>
        <v>287</v>
      </c>
      <c r="D70" s="5">
        <v>0</v>
      </c>
      <c r="E70" s="5">
        <v>1</v>
      </c>
      <c r="F70" s="5">
        <v>2208</v>
      </c>
      <c r="G70" s="5">
        <v>0</v>
      </c>
    </row>
    <row r="71" spans="1:7" x14ac:dyDescent="0.4">
      <c r="A71" s="4" t="s">
        <v>71</v>
      </c>
      <c r="B71" s="2">
        <v>1764</v>
      </c>
      <c r="C71" s="2">
        <f>162+618</f>
        <v>780</v>
      </c>
      <c r="D71" s="5">
        <v>0</v>
      </c>
      <c r="E71" s="5">
        <v>1</v>
      </c>
      <c r="F71" s="5">
        <v>2543</v>
      </c>
      <c r="G71" s="5">
        <v>0</v>
      </c>
    </row>
    <row r="72" spans="1:7" x14ac:dyDescent="0.4">
      <c r="A72" s="4" t="s">
        <v>72</v>
      </c>
      <c r="B72" s="2">
        <f>1+548</f>
        <v>549</v>
      </c>
      <c r="C72" s="2">
        <f>31+46</f>
        <v>77</v>
      </c>
      <c r="D72" s="5">
        <v>0</v>
      </c>
      <c r="E72" s="5">
        <v>0</v>
      </c>
      <c r="F72" s="5">
        <v>626</v>
      </c>
      <c r="G72" s="5">
        <v>0</v>
      </c>
    </row>
    <row r="73" spans="1:7" x14ac:dyDescent="0.4">
      <c r="A73" s="4" t="s">
        <v>73</v>
      </c>
      <c r="B73" s="2">
        <f>1051</f>
        <v>1051</v>
      </c>
      <c r="C73" s="2">
        <f>99+165</f>
        <v>264</v>
      </c>
      <c r="D73" s="5">
        <v>0</v>
      </c>
      <c r="E73" s="5">
        <v>0</v>
      </c>
      <c r="F73" s="5">
        <v>1315</v>
      </c>
      <c r="G73" s="5">
        <v>0</v>
      </c>
    </row>
    <row r="74" spans="1:7" x14ac:dyDescent="0.4">
      <c r="A74" s="4" t="s">
        <v>74</v>
      </c>
      <c r="B74" s="2">
        <v>346</v>
      </c>
      <c r="C74" s="2">
        <f>12+13</f>
        <v>25</v>
      </c>
      <c r="D74" s="5">
        <v>0</v>
      </c>
      <c r="E74" s="5">
        <v>0</v>
      </c>
      <c r="F74" s="5">
        <v>370</v>
      </c>
      <c r="G74" s="5">
        <v>1</v>
      </c>
    </row>
    <row r="75" spans="1:7" x14ac:dyDescent="0.4">
      <c r="A75" s="4" t="s">
        <v>75</v>
      </c>
      <c r="B75" s="2">
        <f>3382</f>
        <v>3382</v>
      </c>
      <c r="C75" s="2">
        <f>2189+755</f>
        <v>2944</v>
      </c>
      <c r="D75" s="5">
        <v>0</v>
      </c>
      <c r="E75" s="5">
        <v>0</v>
      </c>
      <c r="F75" s="5">
        <v>6265</v>
      </c>
      <c r="G75" s="5">
        <v>61</v>
      </c>
    </row>
    <row r="76" spans="1:7" x14ac:dyDescent="0.4">
      <c r="A76" s="4" t="s">
        <v>76</v>
      </c>
      <c r="B76" s="2">
        <v>235</v>
      </c>
      <c r="C76" s="2">
        <f>80+19</f>
        <v>99</v>
      </c>
      <c r="D76" s="5">
        <v>0</v>
      </c>
      <c r="E76" s="5">
        <v>0</v>
      </c>
      <c r="F76" s="5">
        <v>334</v>
      </c>
      <c r="G76" s="5">
        <v>0</v>
      </c>
    </row>
    <row r="77" spans="1:7" x14ac:dyDescent="0.4">
      <c r="A77" s="4" t="s">
        <v>77</v>
      </c>
      <c r="B77" s="2">
        <v>341</v>
      </c>
      <c r="C77" s="2">
        <f>28+21</f>
        <v>49</v>
      </c>
      <c r="D77" s="5">
        <v>0</v>
      </c>
      <c r="E77" s="5">
        <v>0</v>
      </c>
      <c r="F77" s="5">
        <v>389</v>
      </c>
      <c r="G77" s="5">
        <v>1</v>
      </c>
    </row>
    <row r="78" spans="1:7" x14ac:dyDescent="0.4">
      <c r="A78" s="4" t="s">
        <v>78</v>
      </c>
      <c r="B78" s="2">
        <f>3550+1</f>
        <v>3551</v>
      </c>
      <c r="C78" s="2">
        <f>389+241</f>
        <v>630</v>
      </c>
      <c r="D78" s="5">
        <v>0</v>
      </c>
      <c r="E78" s="5">
        <v>0</v>
      </c>
      <c r="F78" s="5">
        <v>4181</v>
      </c>
      <c r="G78" s="5">
        <v>0</v>
      </c>
    </row>
    <row r="82" spans="3:3" x14ac:dyDescent="0.4">
      <c r="C82" s="6"/>
    </row>
  </sheetData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สิงหาคม</vt:lpstr>
      <vt:lpstr>สิงหาคม!Print_Titles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dof itdb WilaP</cp:lastModifiedBy>
  <cp:lastPrinted>2024-09-02T04:41:54Z</cp:lastPrinted>
  <dcterms:created xsi:type="dcterms:W3CDTF">2023-03-27T03:33:39Z</dcterms:created>
  <dcterms:modified xsi:type="dcterms:W3CDTF">2024-09-12T04:02:44Z</dcterms:modified>
</cp:coreProperties>
</file>